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8635" windowHeight="1255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C37" i="1" l="1"/>
  <c r="B37" i="1"/>
  <c r="A8" i="1" l="1"/>
  <c r="A14" i="1" l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B13" i="1"/>
  <c r="B29" i="1" l="1"/>
  <c r="B24" i="1"/>
  <c r="B18" i="1"/>
  <c r="B28" i="1"/>
  <c r="B22" i="1"/>
  <c r="B17" i="1"/>
  <c r="B26" i="1"/>
  <c r="B21" i="1"/>
  <c r="B16" i="1"/>
  <c r="B25" i="1"/>
  <c r="B20" i="1"/>
  <c r="B14" i="1"/>
  <c r="B27" i="1"/>
  <c r="B23" i="1"/>
  <c r="B19" i="1"/>
  <c r="B15" i="1"/>
  <c r="D2" i="1" l="1"/>
  <c r="C3" i="1"/>
  <c r="B3" i="1"/>
  <c r="C2" i="1"/>
  <c r="E2" i="1" s="1"/>
  <c r="A3" i="1"/>
  <c r="H2" i="1" l="1"/>
  <c r="F2" i="1"/>
  <c r="F3" i="1" s="1"/>
  <c r="E3" i="1"/>
  <c r="F8" i="1"/>
  <c r="E7" i="1"/>
  <c r="F7" i="1"/>
  <c r="E9" i="1"/>
  <c r="F9" i="1"/>
  <c r="E8" i="1"/>
  <c r="G2" i="1" l="1"/>
  <c r="I2" i="1" s="1"/>
  <c r="J2" i="1" s="1"/>
  <c r="M2" i="1" l="1"/>
  <c r="K2" i="1"/>
  <c r="L2" i="1" s="1"/>
  <c r="A10" i="1" s="1"/>
  <c r="G8" i="1" l="1"/>
  <c r="G9" i="1"/>
  <c r="G7" i="1"/>
  <c r="I7" i="1" l="1"/>
  <c r="A56" i="1" s="1"/>
  <c r="B56" i="1" s="1"/>
  <c r="H7" i="1"/>
  <c r="J7" i="1" s="1"/>
  <c r="H9" i="1"/>
  <c r="M9" i="1" s="1"/>
  <c r="I9" i="1"/>
  <c r="H8" i="1"/>
  <c r="M8" i="1" s="1"/>
  <c r="I8" i="1"/>
  <c r="A57" i="1" s="1"/>
  <c r="B57" i="1" s="1"/>
  <c r="J8" i="1" l="1"/>
  <c r="L8" i="1" s="1"/>
  <c r="J9" i="1"/>
  <c r="L9" i="1" s="1"/>
  <c r="A58" i="1"/>
  <c r="B58" i="1" s="1"/>
  <c r="L7" i="1"/>
  <c r="M7" i="1"/>
  <c r="O7" i="1" l="1" a="1"/>
  <c r="O7" i="1" s="1"/>
  <c r="O8" i="1" l="1"/>
  <c r="C58" i="1" s="1"/>
  <c r="C24" i="1" l="1"/>
  <c r="D24" i="1" s="1"/>
  <c r="C26" i="1"/>
  <c r="D26" i="1" s="1"/>
  <c r="C16" i="1"/>
  <c r="D16" i="1" s="1"/>
  <c r="C21" i="1"/>
  <c r="D21" i="1" s="1"/>
  <c r="C56" i="1"/>
  <c r="D56" i="1" s="1"/>
  <c r="C13" i="1"/>
  <c r="E13" i="1" s="1"/>
  <c r="C20" i="1"/>
  <c r="E20" i="1" s="1"/>
  <c r="C57" i="1"/>
  <c r="E57" i="1" s="1"/>
  <c r="C19" i="1"/>
  <c r="E19" i="1" s="1"/>
  <c r="C27" i="1"/>
  <c r="D27" i="1" s="1"/>
  <c r="C22" i="1"/>
  <c r="D22" i="1" s="1"/>
  <c r="C18" i="1"/>
  <c r="D18" i="1" s="1"/>
  <c r="C14" i="1"/>
  <c r="E14" i="1" s="1"/>
  <c r="C23" i="1"/>
  <c r="D23" i="1" s="1"/>
  <c r="C28" i="1"/>
  <c r="D28" i="1" s="1"/>
  <c r="C29" i="1"/>
  <c r="D29" i="1" s="1"/>
  <c r="C15" i="1"/>
  <c r="E15" i="1" s="1"/>
  <c r="C25" i="1"/>
  <c r="D25" i="1" s="1"/>
  <c r="C17" i="1"/>
  <c r="E17" i="1" s="1"/>
  <c r="E29" i="1"/>
  <c r="E58" i="1"/>
  <c r="D58" i="1"/>
  <c r="D57" i="1"/>
  <c r="E24" i="1" l="1"/>
  <c r="E16" i="1"/>
  <c r="E26" i="1"/>
  <c r="E21" i="1"/>
  <c r="D19" i="1"/>
  <c r="E18" i="1"/>
  <c r="D13" i="1"/>
  <c r="D15" i="1"/>
  <c r="D14" i="1"/>
  <c r="E56" i="1"/>
  <c r="E28" i="1"/>
  <c r="D17" i="1"/>
  <c r="D20" i="1"/>
  <c r="E22" i="1"/>
  <c r="E25" i="1"/>
  <c r="E23" i="1"/>
  <c r="E27" i="1"/>
</calcChain>
</file>

<file path=xl/sharedStrings.xml><?xml version="1.0" encoding="utf-8"?>
<sst xmlns="http://schemas.openxmlformats.org/spreadsheetml/2006/main" count="55" uniqueCount="47">
  <si>
    <t>tan(phi)</t>
  </si>
  <si>
    <t>1.Punkt</t>
  </si>
  <si>
    <t>2.Punkt</t>
  </si>
  <si>
    <t>3.Punkt</t>
  </si>
  <si>
    <t>F-S /cm</t>
  </si>
  <si>
    <t>A-S /cm</t>
  </si>
  <si>
    <t>K-S /cm</t>
  </si>
  <si>
    <t>B-S /cm</t>
  </si>
  <si>
    <t>B-F /cm</t>
  </si>
  <si>
    <t>DandRad /cm</t>
  </si>
  <si>
    <t>phi /°</t>
  </si>
  <si>
    <t>delta /°</t>
  </si>
  <si>
    <t>(phi-delta)  /°</t>
  </si>
  <si>
    <t>(S-Wi /2)  /°</t>
  </si>
  <si>
    <t>K-Wi /°</t>
  </si>
  <si>
    <t>Verdreh /°</t>
  </si>
  <si>
    <t>Versch /cm</t>
  </si>
  <si>
    <t>r /cm</t>
  </si>
  <si>
    <t>x'' /cm</t>
  </si>
  <si>
    <t>(y'=y'') /cm</t>
  </si>
  <si>
    <t>y /cm</t>
  </si>
  <si>
    <t>x' /cm</t>
  </si>
  <si>
    <t>x /cm</t>
  </si>
  <si>
    <t>Polar-Wi  /°</t>
  </si>
  <si>
    <t>p</t>
  </si>
  <si>
    <t>epsilon</t>
  </si>
  <si>
    <t>Pol-Wi</t>
  </si>
  <si>
    <t>Pol-WI</t>
  </si>
  <si>
    <t>r</t>
  </si>
  <si>
    <t>x</t>
  </si>
  <si>
    <t>y</t>
  </si>
  <si>
    <t>cos(Polar-Wi)</t>
  </si>
  <si>
    <t>Kontrolle</t>
  </si>
  <si>
    <t>v. Ost n. West</t>
  </si>
  <si>
    <t>/rad</t>
  </si>
  <si>
    <t>Polar-Wi /°</t>
  </si>
  <si>
    <t>Polar-Wi/rad</t>
  </si>
  <si>
    <t>p-Faktor</t>
  </si>
  <si>
    <t>epsilon-Fakt.</t>
  </si>
  <si>
    <t>Parameter-Rechnung</t>
  </si>
  <si>
    <t>Kurven-Rechnung</t>
  </si>
  <si>
    <t>B-F -Rechnung</t>
  </si>
  <si>
    <t>17,486</t>
  </si>
  <si>
    <t>A-B /cm</t>
  </si>
  <si>
    <t>Parameter a und b berechnet</t>
  </si>
  <si>
    <t>a/cm</t>
  </si>
  <si>
    <t>b/cm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</si>
</sst>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008A3E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164" fontId="0" fillId="0" borderId="0" xfId="0" applyNumberFormat="1"/>
    <xf numFmtId="2" fontId="0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8A3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Tabelle1!$D$13:$D$29</c:f>
              <c:numCache>
                <c:formatCode>0.00</c:formatCode>
                <c:ptCount val="17"/>
                <c:pt idx="0">
                  <c:v>27.582583574893413</c:v>
                </c:pt>
                <c:pt idx="1">
                  <c:v>42.504269765726455</c:v>
                </c:pt>
                <c:pt idx="2">
                  <c:v>51.600692850360026</c:v>
                </c:pt>
                <c:pt idx="3">
                  <c:v>57.520897838388535</c:v>
                </c:pt>
                <c:pt idx="4">
                  <c:v>61.496159560835686</c:v>
                </c:pt>
                <c:pt idx="5">
                  <c:v>64.166018569461812</c:v>
                </c:pt>
                <c:pt idx="6">
                  <c:v>65.88410940170651</c:v>
                </c:pt>
                <c:pt idx="7">
                  <c:v>66.848064960331527</c:v>
                </c:pt>
                <c:pt idx="8">
                  <c:v>67.158997469141283</c:v>
                </c:pt>
                <c:pt idx="9">
                  <c:v>66.848064960331527</c:v>
                </c:pt>
                <c:pt idx="10">
                  <c:v>65.88410940170651</c:v>
                </c:pt>
                <c:pt idx="11">
                  <c:v>64.166018569461812</c:v>
                </c:pt>
                <c:pt idx="12">
                  <c:v>61.496159560835686</c:v>
                </c:pt>
                <c:pt idx="13">
                  <c:v>57.520897838388535</c:v>
                </c:pt>
                <c:pt idx="14">
                  <c:v>51.600692850360026</c:v>
                </c:pt>
                <c:pt idx="15">
                  <c:v>42.504269765726455</c:v>
                </c:pt>
                <c:pt idx="16">
                  <c:v>27.582583574893413</c:v>
                </c:pt>
              </c:numCache>
            </c:numRef>
          </c:xVal>
          <c:yVal>
            <c:numRef>
              <c:f>Tabelle1!$E$13:$E$29</c:f>
              <c:numCache>
                <c:formatCode>0.00</c:formatCode>
                <c:ptCount val="17"/>
                <c:pt idx="0">
                  <c:v>-156.42860476637898</c:v>
                </c:pt>
                <c:pt idx="1">
                  <c:v>-116.7795214117412</c:v>
                </c:pt>
                <c:pt idx="2">
                  <c:v>-89.375021722579646</c:v>
                </c:pt>
                <c:pt idx="3">
                  <c:v>-68.550736648144053</c:v>
                </c:pt>
                <c:pt idx="4">
                  <c:v>-51.601404806316381</c:v>
                </c:pt>
                <c:pt idx="5">
                  <c:v>-37.04626809390529</c:v>
                </c:pt>
                <c:pt idx="6">
                  <c:v>-23.979854733359222</c:v>
                </c:pt>
                <c:pt idx="7">
                  <c:v>-11.787117460658591</c:v>
                </c:pt>
                <c:pt idx="8">
                  <c:v>0</c:v>
                </c:pt>
                <c:pt idx="9">
                  <c:v>11.787117460658591</c:v>
                </c:pt>
                <c:pt idx="10">
                  <c:v>23.979854733359222</c:v>
                </c:pt>
                <c:pt idx="11">
                  <c:v>37.04626809390529</c:v>
                </c:pt>
                <c:pt idx="12">
                  <c:v>51.601404806316381</c:v>
                </c:pt>
                <c:pt idx="13">
                  <c:v>68.550736648144053</c:v>
                </c:pt>
                <c:pt idx="14">
                  <c:v>89.375021722579646</c:v>
                </c:pt>
                <c:pt idx="15">
                  <c:v>116.7795214117412</c:v>
                </c:pt>
                <c:pt idx="16">
                  <c:v>156.42860476637898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112960"/>
        <c:axId val="131114496"/>
      </c:scatterChart>
      <c:valAx>
        <c:axId val="13111296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31114496"/>
        <c:crosses val="autoZero"/>
        <c:crossBetween val="midCat"/>
      </c:valAx>
      <c:valAx>
        <c:axId val="13111449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311129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371612642477313"/>
          <c:y val="4.0643963616785482E-2"/>
          <c:w val="0.56808836395450568"/>
          <c:h val="0.89719889180519097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Tabelle1!$D$56:$D$58</c:f>
              <c:numCache>
                <c:formatCode>0.000</c:formatCode>
                <c:ptCount val="3"/>
                <c:pt idx="0">
                  <c:v>54.882728514501522</c:v>
                </c:pt>
                <c:pt idx="1">
                  <c:v>58.195176122622939</c:v>
                </c:pt>
                <c:pt idx="2">
                  <c:v>32.29165865783186</c:v>
                </c:pt>
              </c:numCache>
            </c:numRef>
          </c:xVal>
          <c:yVal>
            <c:numRef>
              <c:f>Tabelle1!$E$56:$E$58</c:f>
              <c:numCache>
                <c:formatCode>0.000</c:formatCode>
                <c:ptCount val="3"/>
                <c:pt idx="0">
                  <c:v>-78.274551043098441</c:v>
                </c:pt>
                <c:pt idx="1">
                  <c:v>65.909455319755267</c:v>
                </c:pt>
                <c:pt idx="2">
                  <c:v>144.36529388995902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134208"/>
        <c:axId val="131135744"/>
      </c:scatterChart>
      <c:valAx>
        <c:axId val="131134208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131135744"/>
        <c:crosses val="autoZero"/>
        <c:crossBetween val="midCat"/>
      </c:valAx>
      <c:valAx>
        <c:axId val="131135744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311342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10</xdr:row>
      <xdr:rowOff>38100</xdr:rowOff>
    </xdr:from>
    <xdr:to>
      <xdr:col>10</xdr:col>
      <xdr:colOff>657223</xdr:colOff>
      <xdr:row>43</xdr:row>
      <xdr:rowOff>123824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9526</xdr:colOff>
      <xdr:row>9</xdr:row>
      <xdr:rowOff>161923</xdr:rowOff>
    </xdr:from>
    <xdr:to>
      <xdr:col>14</xdr:col>
      <xdr:colOff>276226</xdr:colOff>
      <xdr:row>36</xdr:row>
      <xdr:rowOff>104774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tabSelected="1" workbookViewId="0">
      <selection activeCell="G25" sqref="G25"/>
    </sheetView>
  </sheetViews>
  <sheetFormatPr baseColWidth="10" defaultRowHeight="15" x14ac:dyDescent="0.25"/>
  <cols>
    <col min="2" max="2" width="12.28515625" customWidth="1"/>
    <col min="3" max="3" width="12.5703125" customWidth="1"/>
    <col min="5" max="5" width="11.42578125" customWidth="1"/>
    <col min="10" max="10" width="13.5703125" customWidth="1"/>
    <col min="11" max="11" width="13.140625" customWidth="1"/>
    <col min="12" max="12" width="12.28515625" customWidth="1"/>
  </cols>
  <sheetData>
    <row r="1" spans="1:27" ht="21" x14ac:dyDescent="0.35">
      <c r="A1" s="13" t="s">
        <v>10</v>
      </c>
      <c r="B1" s="13" t="s">
        <v>11</v>
      </c>
      <c r="C1" s="6" t="s">
        <v>12</v>
      </c>
      <c r="D1" s="6" t="s">
        <v>0</v>
      </c>
      <c r="E1" s="6" t="s">
        <v>13</v>
      </c>
      <c r="F1" s="6" t="s">
        <v>14</v>
      </c>
      <c r="G1" s="6" t="s">
        <v>43</v>
      </c>
      <c r="H1" s="6" t="s">
        <v>7</v>
      </c>
      <c r="I1" s="6" t="s">
        <v>5</v>
      </c>
      <c r="J1" s="6" t="s">
        <v>6</v>
      </c>
      <c r="K1" s="6" t="s">
        <v>4</v>
      </c>
      <c r="L1" s="12" t="s">
        <v>8</v>
      </c>
      <c r="M1" s="6" t="s">
        <v>9</v>
      </c>
      <c r="N1" s="6"/>
      <c r="O1" s="20" t="s">
        <v>41</v>
      </c>
      <c r="P1" s="6"/>
      <c r="Q1" s="6"/>
      <c r="R1" s="6"/>
      <c r="S1" s="6"/>
      <c r="T1" s="1"/>
      <c r="U1" s="1"/>
      <c r="V1" s="1"/>
      <c r="W1" s="1"/>
      <c r="X1" s="1"/>
      <c r="Y1" s="2"/>
      <c r="Z1" s="2"/>
      <c r="AA1" s="2"/>
    </row>
    <row r="2" spans="1:27" ht="21" x14ac:dyDescent="0.35">
      <c r="A2" s="14">
        <v>46.168999999999997</v>
      </c>
      <c r="B2" s="14" t="s">
        <v>42</v>
      </c>
      <c r="C2" s="6">
        <f>A2-B2</f>
        <v>28.682999999999996</v>
      </c>
      <c r="D2" s="6">
        <f>TAN(A2*PI()/180)</f>
        <v>1.0416615963520794</v>
      </c>
      <c r="E2" s="6">
        <f xml:space="preserve"> (90 -C2)/2</f>
        <v>30.658500000000004</v>
      </c>
      <c r="F2" s="6">
        <f>180 -A2-E2</f>
        <v>103.17250000000001</v>
      </c>
      <c r="G2" s="6">
        <f>70/D2</f>
        <v>67.200327097726799</v>
      </c>
      <c r="H2" s="6">
        <f>70*(TAN(A3-B3))</f>
        <v>38.296890137128415</v>
      </c>
      <c r="I2" s="6">
        <f>G2+H2</f>
        <v>105.49721723485521</v>
      </c>
      <c r="J2" s="6">
        <f>I2*SIN(A2*PI()/180)/SIN(F2*PI()/180)</f>
        <v>78.160711307688842</v>
      </c>
      <c r="K2" s="6">
        <f>J2 * COS( E2*PI()/180)</f>
        <v>67.235550755454227</v>
      </c>
      <c r="L2" s="12">
        <f xml:space="preserve"> K2 - H2</f>
        <v>28.938660618325812</v>
      </c>
      <c r="M2" s="6">
        <f>J2 * SIN( E2*PI()/180)</f>
        <v>39.855708584023652</v>
      </c>
      <c r="N2" s="19"/>
      <c r="P2" s="6"/>
      <c r="Q2" s="6"/>
      <c r="R2" s="6"/>
      <c r="S2" s="6"/>
      <c r="T2" s="1"/>
      <c r="U2" s="1"/>
      <c r="V2" s="1"/>
      <c r="W2" s="1"/>
      <c r="X2" s="1"/>
      <c r="Y2" s="2"/>
      <c r="Z2" s="2"/>
      <c r="AA2" s="2"/>
    </row>
    <row r="3" spans="1:27" x14ac:dyDescent="0.25">
      <c r="A3" s="6">
        <f>A2*PI()/180</f>
        <v>0.80580106235326199</v>
      </c>
      <c r="B3" s="6">
        <f>B2*PI()/180</f>
        <v>0.30518827300372847</v>
      </c>
      <c r="C3" s="6">
        <f>(A2-B2)*PI()/180</f>
        <v>0.50061278934953346</v>
      </c>
      <c r="D3" s="6"/>
      <c r="E3" s="6">
        <f>E2*PI()/180</f>
        <v>0.5350917687226816</v>
      </c>
      <c r="F3" s="6">
        <f>F2*PI()/180</f>
        <v>1.8006998225138497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"/>
      <c r="U3" s="1"/>
      <c r="V3" s="1"/>
      <c r="W3" s="1"/>
      <c r="X3" s="1"/>
      <c r="Y3" s="2"/>
      <c r="Z3" s="2"/>
      <c r="AA3" s="2"/>
    </row>
    <row r="4" spans="1:27" x14ac:dyDescent="0.25">
      <c r="A4" s="6" t="s">
        <v>34</v>
      </c>
      <c r="B4" s="6" t="s">
        <v>34</v>
      </c>
      <c r="C4" s="6" t="s">
        <v>34</v>
      </c>
      <c r="D4" s="6"/>
      <c r="E4" s="6" t="s">
        <v>34</v>
      </c>
      <c r="F4" s="6" t="s">
        <v>34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"/>
      <c r="U4" s="1"/>
      <c r="V4" s="1"/>
      <c r="W4" s="1"/>
      <c r="X4" s="1"/>
      <c r="Y4" s="2"/>
      <c r="Z4" s="2"/>
      <c r="AA4" s="2"/>
    </row>
    <row r="5" spans="1:27" x14ac:dyDescent="0.25">
      <c r="A5" s="7"/>
      <c r="B5" s="6"/>
      <c r="C5" s="6"/>
      <c r="D5" s="3"/>
      <c r="E5" s="3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"/>
      <c r="U5" s="1"/>
      <c r="V5" s="1"/>
      <c r="W5" s="1"/>
      <c r="X5" s="1"/>
      <c r="Y5" s="2"/>
      <c r="Z5" s="2"/>
      <c r="AA5" s="2"/>
    </row>
    <row r="6" spans="1:27" ht="21" x14ac:dyDescent="0.35">
      <c r="A6" s="13" t="s">
        <v>15</v>
      </c>
      <c r="B6" s="6" t="s">
        <v>33</v>
      </c>
      <c r="C6" s="15" t="s">
        <v>22</v>
      </c>
      <c r="D6" s="15" t="s">
        <v>20</v>
      </c>
      <c r="E6" s="6" t="s">
        <v>21</v>
      </c>
      <c r="F6" s="6" t="s">
        <v>19</v>
      </c>
      <c r="G6" s="6" t="s">
        <v>18</v>
      </c>
      <c r="H6" s="17" t="s">
        <v>17</v>
      </c>
      <c r="I6" s="17" t="s">
        <v>23</v>
      </c>
      <c r="J6" s="9" t="s">
        <v>31</v>
      </c>
      <c r="K6" s="6" t="s">
        <v>37</v>
      </c>
      <c r="L6" s="6" t="s">
        <v>38</v>
      </c>
      <c r="M6" s="6" t="s">
        <v>17</v>
      </c>
      <c r="N6" s="6"/>
      <c r="O6" s="20" t="s">
        <v>39</v>
      </c>
      <c r="R6" s="7"/>
      <c r="S6" s="6"/>
      <c r="T6" s="1"/>
      <c r="U6" s="1"/>
      <c r="V6" s="1"/>
      <c r="W6" s="1"/>
      <c r="X6" s="1"/>
      <c r="Y6" s="2"/>
      <c r="Z6" s="2"/>
      <c r="AA6" s="2"/>
    </row>
    <row r="7" spans="1:27" x14ac:dyDescent="0.25">
      <c r="A7" s="13">
        <v>57.625999999999998</v>
      </c>
      <c r="B7" s="6" t="s">
        <v>1</v>
      </c>
      <c r="C7" s="15">
        <v>80</v>
      </c>
      <c r="D7" s="15">
        <v>-20</v>
      </c>
      <c r="E7" s="6">
        <f>C7*COS(A8)+D7* SIN(A8)</f>
        <v>25.944067896175724</v>
      </c>
      <c r="F7" s="6">
        <f>-C7*SIN(A8)+D7*COS(A8)</f>
        <v>-78.274551043098441</v>
      </c>
      <c r="G7" s="6">
        <f>E7+A10</f>
        <v>54.882728514501537</v>
      </c>
      <c r="H7" s="17">
        <f>SQRT((F7) ^2+ (G7)^ 2)</f>
        <v>95.598217714532225</v>
      </c>
      <c r="I7" s="17">
        <f xml:space="preserve"> ATAN( F7/G7)*180/PI()</f>
        <v>-54.963523473055098</v>
      </c>
      <c r="J7" s="9">
        <f xml:space="preserve"> (G7/H7)</f>
        <v>0.57409782134629295</v>
      </c>
      <c r="K7" s="6">
        <v>1</v>
      </c>
      <c r="L7" s="6">
        <f>-H7*J7</f>
        <v>-54.882728514501537</v>
      </c>
      <c r="M7" s="6">
        <f>H7</f>
        <v>95.598217714532225</v>
      </c>
      <c r="N7" s="12" t="s">
        <v>24</v>
      </c>
      <c r="O7" s="12">
        <f t="array" ref="O7:O8">MMULT(MINVERSE(K7:L8),M7:M8)</f>
        <v>222.73961626641062</v>
      </c>
      <c r="R7" s="7"/>
      <c r="S7" s="5"/>
      <c r="T7" s="4"/>
      <c r="U7" s="1"/>
      <c r="V7" s="1"/>
      <c r="W7" s="1"/>
      <c r="X7" s="1"/>
      <c r="Y7" s="2"/>
      <c r="Z7" s="2"/>
      <c r="AA7" s="2"/>
    </row>
    <row r="8" spans="1:27" x14ac:dyDescent="0.25">
      <c r="A8" s="18">
        <f>A7*PI()/180</f>
        <v>1.0057634347542523</v>
      </c>
      <c r="B8" s="6" t="s">
        <v>2</v>
      </c>
      <c r="C8" s="15">
        <v>-40</v>
      </c>
      <c r="D8" s="15">
        <v>60</v>
      </c>
      <c r="E8" s="6">
        <f>C8*COS(A8)+D8* SIN(A8)</f>
        <v>29.256515504297145</v>
      </c>
      <c r="F8" s="6">
        <f>-C8*SIN(A8)+D8*COS(A8)</f>
        <v>65.909455319755295</v>
      </c>
      <c r="G8" s="6">
        <f>E8+A10</f>
        <v>58.195176122622954</v>
      </c>
      <c r="H8" s="17">
        <f>SQRT((F8) ^2+ (G8)^ 2)</f>
        <v>87.924597380311752</v>
      </c>
      <c r="I8" s="17">
        <f t="shared" ref="I8:I9" si="0" xml:space="preserve"> ATAN( F8/G8)*180/PI()</f>
        <v>48.556899447597637</v>
      </c>
      <c r="J8" s="9">
        <f xml:space="preserve"> (G8/H8)</f>
        <v>0.66187594662394356</v>
      </c>
      <c r="K8" s="6">
        <v>1</v>
      </c>
      <c r="L8" s="6">
        <f>-H8*J8</f>
        <v>-58.195176122622946</v>
      </c>
      <c r="M8" s="6">
        <f>H8</f>
        <v>87.924597380311752</v>
      </c>
      <c r="N8" s="12" t="s">
        <v>25</v>
      </c>
      <c r="O8" s="12">
        <v>2.3166012695284302</v>
      </c>
      <c r="R8" s="7"/>
      <c r="S8" s="5"/>
      <c r="T8" s="4"/>
      <c r="U8" s="1"/>
      <c r="V8" s="1"/>
      <c r="W8" s="1"/>
      <c r="X8" s="1"/>
      <c r="Y8" s="2"/>
      <c r="Z8" s="2"/>
      <c r="AA8" s="2"/>
    </row>
    <row r="9" spans="1:27" x14ac:dyDescent="0.25">
      <c r="A9" s="13" t="s">
        <v>16</v>
      </c>
      <c r="B9" s="6" t="s">
        <v>3</v>
      </c>
      <c r="C9" s="15">
        <v>-120</v>
      </c>
      <c r="D9" s="15">
        <v>80</v>
      </c>
      <c r="E9" s="6">
        <f>C9*COS(A8)+D9* SIN(A8)</f>
        <v>3.3124476081214169</v>
      </c>
      <c r="F9" s="6">
        <f>-C9*SIN(A8)+D9*COS(A8)</f>
        <v>144.18400636285375</v>
      </c>
      <c r="G9" s="6">
        <f>E9+A10</f>
        <v>32.251108226447229</v>
      </c>
      <c r="H9" s="17">
        <f>SQRT((F9) ^2+ (G9)^ 2)</f>
        <v>147.74695148353302</v>
      </c>
      <c r="I9" s="17">
        <f t="shared" si="0"/>
        <v>77.391611723317283</v>
      </c>
      <c r="J9" s="9">
        <f xml:space="preserve"> (G9/H9)</f>
        <v>0.21828611624546271</v>
      </c>
      <c r="K9" s="6">
        <v>1</v>
      </c>
      <c r="L9" s="6">
        <f>-H9*J9</f>
        <v>-32.251108226447229</v>
      </c>
      <c r="M9" s="6">
        <f>H9</f>
        <v>147.74695148353302</v>
      </c>
      <c r="N9" s="5"/>
      <c r="O9" s="5"/>
      <c r="R9" s="7"/>
      <c r="S9" s="5"/>
      <c r="T9" s="4"/>
      <c r="U9" s="1"/>
      <c r="V9" s="1"/>
      <c r="W9" s="1"/>
      <c r="X9" s="1"/>
      <c r="Y9" s="2"/>
      <c r="Z9" s="2"/>
      <c r="AA9" s="2"/>
    </row>
    <row r="10" spans="1:27" x14ac:dyDescent="0.25">
      <c r="A10" s="13">
        <f>L2</f>
        <v>28.938660618325812</v>
      </c>
      <c r="B10" s="6"/>
      <c r="C10" s="6"/>
      <c r="D10" s="3"/>
      <c r="E10" s="3"/>
      <c r="F10" s="6"/>
      <c r="G10" s="6"/>
      <c r="H10" s="6"/>
      <c r="I10" s="6"/>
      <c r="J10" s="6"/>
      <c r="K10" s="6"/>
      <c r="L10" s="6"/>
      <c r="M10" s="6"/>
      <c r="N10" s="6"/>
      <c r="O10" s="6"/>
      <c r="R10" s="6"/>
      <c r="S10" s="6"/>
      <c r="T10" s="1"/>
      <c r="U10" s="1"/>
      <c r="V10" s="1"/>
      <c r="W10" s="1"/>
      <c r="X10" s="1"/>
      <c r="Y10" s="2"/>
      <c r="Z10" s="2"/>
      <c r="AA10" s="2"/>
    </row>
    <row r="11" spans="1:27" x14ac:dyDescent="0.25">
      <c r="A11" s="6"/>
      <c r="B11" s="6"/>
      <c r="C11" s="6"/>
      <c r="D11" s="10"/>
      <c r="E11" s="10"/>
      <c r="F11" s="6"/>
      <c r="G11" s="6"/>
      <c r="H11" s="6"/>
      <c r="I11" s="6"/>
      <c r="J11" s="6"/>
      <c r="K11" s="6"/>
      <c r="L11" s="6"/>
      <c r="M11" s="6"/>
      <c r="N11" s="6"/>
      <c r="O11" s="6"/>
      <c r="R11" s="6"/>
      <c r="S11" s="6"/>
      <c r="T11" s="1"/>
      <c r="U11" s="1"/>
      <c r="V11" s="1"/>
      <c r="W11" s="1"/>
      <c r="X11" s="1"/>
      <c r="Y11" s="2"/>
      <c r="Z11" s="2"/>
      <c r="AA11" s="2"/>
    </row>
    <row r="12" spans="1:27" ht="21" x14ac:dyDescent="0.35">
      <c r="A12" s="5" t="s">
        <v>35</v>
      </c>
      <c r="B12" s="6" t="s">
        <v>36</v>
      </c>
      <c r="C12" s="6" t="s">
        <v>17</v>
      </c>
      <c r="D12" s="5" t="s">
        <v>22</v>
      </c>
      <c r="E12" s="5" t="s">
        <v>20</v>
      </c>
      <c r="G12" s="20" t="s">
        <v>40</v>
      </c>
      <c r="H12" s="6"/>
      <c r="I12" s="6"/>
      <c r="J12" s="6"/>
      <c r="K12" s="6"/>
      <c r="L12" s="6"/>
      <c r="M12" s="6"/>
      <c r="N12" s="6"/>
      <c r="O12" s="6"/>
      <c r="R12" s="6"/>
      <c r="S12" s="6"/>
      <c r="T12" s="1"/>
      <c r="U12" s="1"/>
      <c r="V12" s="1"/>
      <c r="W12" s="1"/>
      <c r="X12" s="1"/>
      <c r="Y12" s="2"/>
      <c r="Z12" s="2"/>
      <c r="AA12" s="2"/>
    </row>
    <row r="13" spans="1:27" x14ac:dyDescent="0.25">
      <c r="A13" s="5">
        <v>-80</v>
      </c>
      <c r="B13" s="6">
        <f>A13*PI()/180</f>
        <v>-1.3962634015954636</v>
      </c>
      <c r="C13" s="6">
        <f t="shared" ref="C13:C29" si="1">$O$7/(1+$O$8*COS(B13))</f>
        <v>158.84176813993852</v>
      </c>
      <c r="D13" s="5">
        <f>C13*COS(B13)</f>
        <v>27.582583574893413</v>
      </c>
      <c r="E13" s="5">
        <f>C13* SIN(B13)</f>
        <v>-156.42860476637898</v>
      </c>
      <c r="G13" s="6"/>
      <c r="H13" s="6"/>
      <c r="I13" s="6"/>
      <c r="J13" s="6"/>
      <c r="K13" s="6"/>
      <c r="L13" s="6"/>
      <c r="M13" s="6"/>
      <c r="N13" s="6"/>
      <c r="O13" s="6"/>
      <c r="R13" s="6"/>
      <c r="S13" s="6"/>
      <c r="T13" s="1"/>
      <c r="U13" s="1"/>
      <c r="V13" s="1"/>
      <c r="W13" s="1"/>
      <c r="X13" s="1"/>
      <c r="Y13" s="2"/>
      <c r="Z13" s="2"/>
      <c r="AA13" s="2"/>
    </row>
    <row r="14" spans="1:27" x14ac:dyDescent="0.25">
      <c r="A14" s="5">
        <f>A13+10</f>
        <v>-70</v>
      </c>
      <c r="B14" s="6">
        <f t="shared" ref="B14:B29" si="2">A14*PI()/180</f>
        <v>-1.2217304763960306</v>
      </c>
      <c r="C14" s="6">
        <f t="shared" si="1"/>
        <v>124.27417096674985</v>
      </c>
      <c r="D14" s="5">
        <f t="shared" ref="D14:D29" si="3">C14*COS(B14)</f>
        <v>42.504269765726455</v>
      </c>
      <c r="E14" s="5">
        <f t="shared" ref="E14:E29" si="4">C14* SIN(B14)</f>
        <v>-116.7795214117412</v>
      </c>
      <c r="F14" s="6"/>
      <c r="G14" s="6"/>
      <c r="H14" s="6"/>
      <c r="I14" s="6"/>
      <c r="J14" s="6"/>
      <c r="K14" s="6"/>
      <c r="L14" s="6"/>
      <c r="M14" s="6"/>
      <c r="N14" s="6"/>
      <c r="O14" s="6"/>
      <c r="R14" s="7"/>
      <c r="S14" s="6"/>
      <c r="T14" s="1"/>
      <c r="U14" s="1"/>
      <c r="V14" s="1"/>
      <c r="W14" s="1"/>
      <c r="X14" s="1"/>
      <c r="Y14" s="2"/>
      <c r="Z14" s="2"/>
      <c r="AA14" s="2"/>
    </row>
    <row r="15" spans="1:27" x14ac:dyDescent="0.25">
      <c r="A15" s="5">
        <f t="shared" ref="A15:A29" si="5">A14+10</f>
        <v>-60</v>
      </c>
      <c r="B15" s="6">
        <f t="shared" si="2"/>
        <v>-1.0471975511965976</v>
      </c>
      <c r="C15" s="6">
        <f t="shared" si="1"/>
        <v>103.20138570072002</v>
      </c>
      <c r="D15" s="5">
        <f t="shared" si="3"/>
        <v>51.600692850360026</v>
      </c>
      <c r="E15" s="5">
        <f t="shared" si="4"/>
        <v>-89.375021722579646</v>
      </c>
      <c r="F15" s="6"/>
      <c r="G15" s="6"/>
      <c r="H15" s="6"/>
      <c r="I15" s="6"/>
      <c r="J15" s="6"/>
      <c r="K15" s="6"/>
      <c r="L15" s="6"/>
      <c r="M15" s="6"/>
      <c r="N15" s="6"/>
      <c r="O15" s="6"/>
      <c r="R15" s="6"/>
      <c r="S15" s="6"/>
      <c r="T15" s="1"/>
      <c r="U15" s="1"/>
      <c r="V15" s="1"/>
      <c r="W15" s="1"/>
      <c r="X15" s="1"/>
      <c r="Y15" s="2"/>
      <c r="Z15" s="2"/>
      <c r="AA15" s="2"/>
    </row>
    <row r="16" spans="1:27" x14ac:dyDescent="0.25">
      <c r="A16" s="5">
        <f t="shared" si="5"/>
        <v>-50</v>
      </c>
      <c r="B16" s="6">
        <f t="shared" si="2"/>
        <v>-0.87266462599716477</v>
      </c>
      <c r="C16" s="6">
        <f t="shared" si="1"/>
        <v>89.486631309584624</v>
      </c>
      <c r="D16" s="5">
        <f t="shared" si="3"/>
        <v>57.520897838388535</v>
      </c>
      <c r="E16" s="5">
        <f t="shared" si="4"/>
        <v>-68.550736648144053</v>
      </c>
      <c r="F16" s="6"/>
      <c r="G16" s="6"/>
      <c r="H16" s="6"/>
      <c r="I16" s="7"/>
      <c r="J16" s="6"/>
      <c r="K16" s="6"/>
      <c r="L16" s="6"/>
      <c r="M16" s="6"/>
      <c r="N16" s="6"/>
      <c r="O16" s="6"/>
      <c r="R16" s="6"/>
      <c r="S16" s="6"/>
      <c r="T16" s="1"/>
      <c r="U16" s="1"/>
      <c r="V16" s="1"/>
      <c r="W16" s="1"/>
      <c r="X16" s="1"/>
      <c r="Y16" s="2"/>
      <c r="Z16" s="2"/>
      <c r="AA16" s="2"/>
    </row>
    <row r="17" spans="1:27" x14ac:dyDescent="0.25">
      <c r="A17" s="5">
        <f t="shared" si="5"/>
        <v>-40</v>
      </c>
      <c r="B17" s="6">
        <f t="shared" si="2"/>
        <v>-0.69813170079773179</v>
      </c>
      <c r="C17" s="6">
        <f t="shared" si="1"/>
        <v>80.277534956655799</v>
      </c>
      <c r="D17" s="5">
        <f t="shared" si="3"/>
        <v>61.496159560835686</v>
      </c>
      <c r="E17" s="5">
        <f t="shared" si="4"/>
        <v>-51.601404806316381</v>
      </c>
      <c r="F17" s="6"/>
      <c r="G17" s="6"/>
      <c r="H17" s="6"/>
      <c r="I17" s="7"/>
      <c r="J17" s="6"/>
      <c r="K17" s="6"/>
      <c r="L17" s="6"/>
      <c r="M17" s="6"/>
      <c r="N17" s="6"/>
      <c r="O17" s="6"/>
      <c r="R17" s="6"/>
      <c r="S17" s="6"/>
      <c r="T17" s="1"/>
      <c r="U17" s="1"/>
      <c r="V17" s="1"/>
      <c r="W17" s="1"/>
      <c r="X17" s="1"/>
      <c r="Y17" s="2"/>
      <c r="Z17" s="2"/>
      <c r="AA17" s="2"/>
    </row>
    <row r="18" spans="1:27" x14ac:dyDescent="0.25">
      <c r="A18" s="5">
        <f t="shared" si="5"/>
        <v>-30</v>
      </c>
      <c r="B18" s="6">
        <f t="shared" si="2"/>
        <v>-0.52359877559829882</v>
      </c>
      <c r="C18" s="6">
        <f t="shared" si="1"/>
        <v>74.092536187810595</v>
      </c>
      <c r="D18" s="5">
        <f t="shared" si="3"/>
        <v>64.166018569461812</v>
      </c>
      <c r="E18" s="5">
        <f t="shared" si="4"/>
        <v>-37.04626809390529</v>
      </c>
      <c r="F18" s="6"/>
      <c r="G18" s="6"/>
      <c r="H18" s="6"/>
      <c r="I18" s="6"/>
      <c r="J18" s="6"/>
      <c r="K18" s="6"/>
      <c r="L18" s="6"/>
      <c r="M18" s="6"/>
      <c r="N18" s="6"/>
      <c r="O18" s="6"/>
      <c r="R18" s="6"/>
      <c r="S18" s="6"/>
      <c r="T18" s="1"/>
      <c r="U18" s="1"/>
      <c r="V18" s="1"/>
      <c r="W18" s="1"/>
      <c r="X18" s="1"/>
      <c r="Y18" s="2"/>
      <c r="Z18" s="2"/>
      <c r="AA18" s="2"/>
    </row>
    <row r="19" spans="1:27" x14ac:dyDescent="0.25">
      <c r="A19" s="5">
        <f t="shared" si="5"/>
        <v>-20</v>
      </c>
      <c r="B19" s="6">
        <f t="shared" si="2"/>
        <v>-0.3490658503988659</v>
      </c>
      <c r="C19" s="6">
        <f t="shared" si="1"/>
        <v>70.112404784667334</v>
      </c>
      <c r="D19" s="5">
        <f t="shared" si="3"/>
        <v>65.88410940170651</v>
      </c>
      <c r="E19" s="5">
        <f t="shared" si="4"/>
        <v>-23.979854733359222</v>
      </c>
      <c r="F19" s="6"/>
      <c r="G19" s="6"/>
      <c r="H19" s="6"/>
      <c r="I19" s="6"/>
      <c r="J19" s="6"/>
      <c r="K19" s="6"/>
      <c r="L19" s="6"/>
      <c r="M19" s="6"/>
      <c r="N19" s="6"/>
      <c r="O19" s="6"/>
      <c r="R19" s="6"/>
      <c r="S19" s="6"/>
      <c r="T19" s="1"/>
      <c r="U19" s="1"/>
      <c r="V19" s="1"/>
      <c r="W19" s="1"/>
      <c r="X19" s="1"/>
      <c r="Y19" s="2"/>
      <c r="Z19" s="2"/>
      <c r="AA19" s="2"/>
    </row>
    <row r="20" spans="1:27" x14ac:dyDescent="0.25">
      <c r="A20" s="5">
        <f t="shared" si="5"/>
        <v>-10</v>
      </c>
      <c r="B20" s="6">
        <f t="shared" si="2"/>
        <v>-0.17453292519943295</v>
      </c>
      <c r="C20" s="6">
        <f t="shared" si="1"/>
        <v>67.87930411378764</v>
      </c>
      <c r="D20" s="5">
        <f t="shared" si="3"/>
        <v>66.848064960331527</v>
      </c>
      <c r="E20" s="5">
        <f t="shared" si="4"/>
        <v>-11.787117460658591</v>
      </c>
      <c r="F20" s="6"/>
      <c r="G20" s="6"/>
      <c r="H20" s="6"/>
      <c r="I20" s="6"/>
      <c r="J20" s="6"/>
      <c r="K20" s="6"/>
      <c r="L20" s="6"/>
      <c r="M20" s="6"/>
      <c r="N20" s="6"/>
      <c r="O20" s="6"/>
      <c r="R20" s="6"/>
      <c r="S20" s="6"/>
      <c r="T20" s="1"/>
      <c r="U20" s="1"/>
      <c r="V20" s="1"/>
      <c r="W20" s="1"/>
      <c r="X20" s="1"/>
      <c r="Y20" s="2"/>
      <c r="Z20" s="2"/>
      <c r="AA20" s="2"/>
    </row>
    <row r="21" spans="1:27" x14ac:dyDescent="0.25">
      <c r="A21" s="5">
        <f t="shared" si="5"/>
        <v>0</v>
      </c>
      <c r="B21" s="6">
        <f t="shared" si="2"/>
        <v>0</v>
      </c>
      <c r="C21" s="6">
        <f t="shared" si="1"/>
        <v>67.158997469141283</v>
      </c>
      <c r="D21" s="5">
        <f t="shared" si="3"/>
        <v>67.158997469141283</v>
      </c>
      <c r="E21" s="5">
        <f t="shared" si="4"/>
        <v>0</v>
      </c>
      <c r="F21" s="6"/>
      <c r="G21" s="6"/>
      <c r="H21" s="6"/>
      <c r="I21" s="6"/>
      <c r="J21" s="6"/>
      <c r="K21" s="6"/>
      <c r="L21" s="6"/>
      <c r="M21" s="6"/>
      <c r="N21" s="6"/>
      <c r="O21" s="6"/>
      <c r="R21" s="6"/>
      <c r="S21" s="6"/>
      <c r="T21" s="1"/>
      <c r="U21" s="1"/>
      <c r="V21" s="1"/>
      <c r="W21" s="1"/>
      <c r="X21" s="1"/>
      <c r="Y21" s="2"/>
      <c r="Z21" s="2"/>
      <c r="AA21" s="2"/>
    </row>
    <row r="22" spans="1:27" x14ac:dyDescent="0.25">
      <c r="A22" s="5">
        <f t="shared" si="5"/>
        <v>10</v>
      </c>
      <c r="B22" s="6">
        <f t="shared" si="2"/>
        <v>0.17453292519943295</v>
      </c>
      <c r="C22" s="6">
        <f t="shared" si="1"/>
        <v>67.87930411378764</v>
      </c>
      <c r="D22" s="5">
        <f t="shared" si="3"/>
        <v>66.848064960331527</v>
      </c>
      <c r="E22" s="5">
        <f t="shared" si="4"/>
        <v>11.787117460658591</v>
      </c>
      <c r="F22" s="6"/>
      <c r="G22" s="6"/>
      <c r="H22" s="6"/>
      <c r="I22" s="6"/>
      <c r="J22" s="6"/>
      <c r="K22" s="6"/>
      <c r="L22" s="6"/>
      <c r="M22" s="6"/>
      <c r="N22" s="6"/>
      <c r="O22" s="6"/>
      <c r="R22" s="6"/>
      <c r="S22" s="6"/>
      <c r="T22" s="1"/>
      <c r="U22" s="1"/>
      <c r="V22" s="1"/>
      <c r="W22" s="1"/>
      <c r="X22" s="1"/>
      <c r="Y22" s="2"/>
      <c r="Z22" s="2"/>
      <c r="AA22" s="2"/>
    </row>
    <row r="23" spans="1:27" x14ac:dyDescent="0.25">
      <c r="A23" s="5">
        <f t="shared" si="5"/>
        <v>20</v>
      </c>
      <c r="B23" s="6">
        <f t="shared" si="2"/>
        <v>0.3490658503988659</v>
      </c>
      <c r="C23" s="6">
        <f t="shared" si="1"/>
        <v>70.112404784667334</v>
      </c>
      <c r="D23" s="5">
        <f t="shared" si="3"/>
        <v>65.88410940170651</v>
      </c>
      <c r="E23" s="5">
        <f t="shared" si="4"/>
        <v>23.979854733359222</v>
      </c>
      <c r="F23" s="6"/>
      <c r="G23" s="6"/>
      <c r="H23" s="6"/>
      <c r="I23" s="6"/>
      <c r="J23" s="6"/>
      <c r="K23" s="6"/>
      <c r="L23" s="6"/>
      <c r="M23" s="6"/>
      <c r="N23" s="6"/>
      <c r="O23" s="6"/>
      <c r="R23" s="6"/>
      <c r="S23" s="6"/>
      <c r="T23" s="1"/>
      <c r="U23" s="1"/>
      <c r="V23" s="1"/>
      <c r="W23" s="1"/>
      <c r="X23" s="1"/>
      <c r="Y23" s="2"/>
      <c r="Z23" s="2"/>
      <c r="AA23" s="2"/>
    </row>
    <row r="24" spans="1:27" x14ac:dyDescent="0.25">
      <c r="A24" s="5">
        <f t="shared" si="5"/>
        <v>30</v>
      </c>
      <c r="B24" s="6">
        <f t="shared" si="2"/>
        <v>0.52359877559829882</v>
      </c>
      <c r="C24" s="6">
        <f t="shared" si="1"/>
        <v>74.092536187810595</v>
      </c>
      <c r="D24" s="5">
        <f t="shared" si="3"/>
        <v>64.166018569461812</v>
      </c>
      <c r="E24" s="5">
        <f t="shared" si="4"/>
        <v>37.04626809390529</v>
      </c>
      <c r="F24" s="6"/>
      <c r="G24" s="6"/>
      <c r="H24" s="6"/>
      <c r="I24" s="6"/>
      <c r="J24" s="6"/>
      <c r="K24" s="6"/>
      <c r="L24" s="6"/>
      <c r="M24" s="6"/>
      <c r="N24" s="6"/>
      <c r="O24" s="6"/>
      <c r="R24" s="6"/>
      <c r="S24" s="6"/>
      <c r="T24" s="1"/>
      <c r="U24" s="1"/>
      <c r="V24" s="1"/>
      <c r="W24" s="1"/>
      <c r="X24" s="1"/>
      <c r="Y24" s="2"/>
      <c r="Z24" s="2"/>
      <c r="AA24" s="2"/>
    </row>
    <row r="25" spans="1:27" x14ac:dyDescent="0.25">
      <c r="A25" s="5">
        <f t="shared" si="5"/>
        <v>40</v>
      </c>
      <c r="B25" s="6">
        <f t="shared" si="2"/>
        <v>0.69813170079773179</v>
      </c>
      <c r="C25" s="6">
        <f t="shared" si="1"/>
        <v>80.277534956655799</v>
      </c>
      <c r="D25" s="5">
        <f t="shared" si="3"/>
        <v>61.496159560835686</v>
      </c>
      <c r="E25" s="5">
        <f t="shared" si="4"/>
        <v>51.601404806316381</v>
      </c>
      <c r="F25" s="6"/>
      <c r="G25" s="6"/>
      <c r="H25" s="6"/>
      <c r="I25" s="6"/>
      <c r="J25" s="6"/>
      <c r="K25" s="6"/>
      <c r="L25" s="6"/>
      <c r="M25" s="6"/>
      <c r="N25" s="6"/>
      <c r="O25" s="6"/>
      <c r="R25" s="6"/>
      <c r="S25" s="6"/>
      <c r="T25" s="1"/>
      <c r="U25" s="1"/>
      <c r="V25" s="1"/>
      <c r="W25" s="1"/>
      <c r="X25" s="1"/>
      <c r="Y25" s="2"/>
      <c r="Z25" s="2"/>
      <c r="AA25" s="2"/>
    </row>
    <row r="26" spans="1:27" x14ac:dyDescent="0.25">
      <c r="A26" s="5">
        <f t="shared" si="5"/>
        <v>50</v>
      </c>
      <c r="B26" s="6">
        <f t="shared" si="2"/>
        <v>0.87266462599716477</v>
      </c>
      <c r="C26" s="6">
        <f t="shared" si="1"/>
        <v>89.486631309584624</v>
      </c>
      <c r="D26" s="5">
        <f t="shared" si="3"/>
        <v>57.520897838388535</v>
      </c>
      <c r="E26" s="5">
        <f t="shared" si="4"/>
        <v>68.550736648144053</v>
      </c>
      <c r="F26" s="6"/>
      <c r="G26" s="6"/>
      <c r="H26" s="6"/>
      <c r="I26" s="6"/>
      <c r="J26" s="6"/>
      <c r="K26" s="6"/>
      <c r="L26" s="6"/>
      <c r="M26" s="6"/>
      <c r="N26" s="6"/>
      <c r="O26" s="6"/>
      <c r="R26" s="6"/>
      <c r="S26" s="6"/>
      <c r="T26" s="1"/>
      <c r="U26" s="1"/>
      <c r="V26" s="1"/>
      <c r="W26" s="1"/>
      <c r="X26" s="1"/>
      <c r="Y26" s="2"/>
      <c r="Z26" s="2"/>
      <c r="AA26" s="2"/>
    </row>
    <row r="27" spans="1:27" x14ac:dyDescent="0.25">
      <c r="A27" s="5">
        <f t="shared" si="5"/>
        <v>60</v>
      </c>
      <c r="B27" s="6">
        <f t="shared" si="2"/>
        <v>1.0471975511965976</v>
      </c>
      <c r="C27" s="6">
        <f t="shared" si="1"/>
        <v>103.20138570072002</v>
      </c>
      <c r="D27" s="5">
        <f t="shared" si="3"/>
        <v>51.600692850360026</v>
      </c>
      <c r="E27" s="5">
        <f t="shared" si="4"/>
        <v>89.375021722579646</v>
      </c>
      <c r="F27" s="6"/>
      <c r="G27" s="6"/>
      <c r="H27" s="6"/>
      <c r="I27" s="6"/>
      <c r="J27" s="6"/>
      <c r="K27" s="6"/>
      <c r="L27" s="6"/>
      <c r="M27" s="6"/>
      <c r="N27" s="6"/>
      <c r="O27" s="6"/>
      <c r="R27" s="6"/>
      <c r="S27" s="6"/>
      <c r="T27" s="1"/>
      <c r="U27" s="1"/>
      <c r="V27" s="1"/>
      <c r="W27" s="1"/>
      <c r="X27" s="1"/>
      <c r="Y27" s="2"/>
      <c r="Z27" s="2"/>
      <c r="AA27" s="2"/>
    </row>
    <row r="28" spans="1:27" x14ac:dyDescent="0.25">
      <c r="A28" s="5">
        <f t="shared" si="5"/>
        <v>70</v>
      </c>
      <c r="B28" s="6">
        <f t="shared" si="2"/>
        <v>1.2217304763960306</v>
      </c>
      <c r="C28" s="6">
        <f t="shared" si="1"/>
        <v>124.27417096674985</v>
      </c>
      <c r="D28" s="5">
        <f t="shared" si="3"/>
        <v>42.504269765726455</v>
      </c>
      <c r="E28" s="5">
        <f t="shared" si="4"/>
        <v>116.7795214117412</v>
      </c>
      <c r="F28" s="6"/>
      <c r="G28" s="16"/>
      <c r="H28" s="6"/>
      <c r="I28" s="6"/>
      <c r="J28" s="6"/>
      <c r="K28" s="6"/>
      <c r="L28" s="6"/>
      <c r="M28" s="6"/>
      <c r="N28" s="6"/>
      <c r="O28" s="6"/>
      <c r="R28" s="6"/>
      <c r="S28" s="6"/>
      <c r="T28" s="1"/>
      <c r="U28" s="1"/>
      <c r="V28" s="1"/>
      <c r="W28" s="1"/>
      <c r="X28" s="1"/>
      <c r="Y28" s="2"/>
      <c r="Z28" s="2"/>
      <c r="AA28" s="2"/>
    </row>
    <row r="29" spans="1:27" x14ac:dyDescent="0.25">
      <c r="A29" s="5">
        <f t="shared" si="5"/>
        <v>80</v>
      </c>
      <c r="B29" s="6">
        <f t="shared" si="2"/>
        <v>1.3962634015954636</v>
      </c>
      <c r="C29" s="6">
        <f t="shared" si="1"/>
        <v>158.84176813993852</v>
      </c>
      <c r="D29" s="5">
        <f t="shared" si="3"/>
        <v>27.582583574893413</v>
      </c>
      <c r="E29" s="5">
        <f t="shared" si="4"/>
        <v>156.42860476637898</v>
      </c>
      <c r="F29" s="6"/>
      <c r="G29" s="6"/>
      <c r="H29" s="6"/>
      <c r="I29" s="6"/>
      <c r="J29" s="6"/>
      <c r="K29" s="6"/>
      <c r="L29" s="6"/>
      <c r="M29" s="6"/>
      <c r="N29" s="6"/>
      <c r="O29" s="6"/>
      <c r="R29" s="6"/>
      <c r="S29" s="6"/>
      <c r="T29" s="1"/>
      <c r="U29" s="1"/>
      <c r="V29" s="1"/>
      <c r="W29" s="1"/>
      <c r="X29" s="1"/>
      <c r="Y29" s="2"/>
      <c r="Z29" s="2"/>
      <c r="AA29" s="2"/>
    </row>
    <row r="30" spans="1:27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R30" s="6"/>
      <c r="S30" s="6"/>
      <c r="T30" s="1"/>
      <c r="U30" s="1"/>
      <c r="V30" s="1"/>
      <c r="W30" s="1"/>
      <c r="X30" s="1"/>
      <c r="Y30" s="2"/>
      <c r="Z30" s="2"/>
      <c r="AA30" s="2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R31" s="1"/>
      <c r="S31" s="1"/>
      <c r="T31" s="1"/>
      <c r="U31" s="1"/>
      <c r="V31" s="1"/>
      <c r="W31" s="1"/>
      <c r="X31" s="1"/>
      <c r="Y31" s="2"/>
      <c r="Z31" s="2"/>
      <c r="AA31" s="2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R32" s="1"/>
      <c r="S32" s="1"/>
      <c r="T32" s="1"/>
      <c r="U32" s="1"/>
      <c r="V32" s="1"/>
      <c r="W32" s="1"/>
      <c r="X32" s="1"/>
      <c r="Y32" s="2"/>
      <c r="Z32" s="2"/>
      <c r="AA32" s="2"/>
    </row>
    <row r="33" spans="1:27" x14ac:dyDescent="0.25">
      <c r="A33" s="1"/>
      <c r="B33" s="1"/>
      <c r="C33" s="1"/>
      <c r="D33" s="1"/>
      <c r="E33" s="1"/>
      <c r="F33" s="1"/>
      <c r="G33" s="11"/>
      <c r="H33" s="1"/>
      <c r="I33" s="1"/>
      <c r="J33" s="1"/>
      <c r="K33" s="1"/>
      <c r="L33" s="1"/>
      <c r="M33" s="1"/>
      <c r="N33" s="1"/>
      <c r="O33" s="1"/>
      <c r="R33" s="1"/>
      <c r="S33" s="1"/>
      <c r="T33" s="1"/>
      <c r="U33" s="1"/>
      <c r="V33" s="1"/>
      <c r="W33" s="1"/>
      <c r="X33" s="1"/>
      <c r="Y33" s="2"/>
      <c r="Z33" s="2"/>
      <c r="AA33" s="2"/>
    </row>
    <row r="34" spans="1:27" x14ac:dyDescent="0.25">
      <c r="D34" s="8"/>
      <c r="E34" s="8"/>
      <c r="F34" s="1"/>
      <c r="G34" s="1"/>
      <c r="H34" s="1"/>
      <c r="I34" s="1"/>
      <c r="J34" s="1"/>
      <c r="K34" s="1"/>
      <c r="L34" s="1"/>
      <c r="M34" s="1"/>
      <c r="N34" s="1"/>
      <c r="O34" s="1"/>
      <c r="R34" s="1"/>
      <c r="S34" s="1"/>
      <c r="T34" s="1"/>
      <c r="U34" s="1"/>
      <c r="V34" s="1"/>
      <c r="W34" s="1"/>
      <c r="X34" s="1"/>
      <c r="Y34" s="2"/>
      <c r="Z34" s="2"/>
      <c r="AA34" s="2"/>
    </row>
    <row r="35" spans="1:27" ht="18.75" x14ac:dyDescent="0.3">
      <c r="B35" s="21" t="s">
        <v>44</v>
      </c>
      <c r="C35" s="21"/>
      <c r="D35" s="22"/>
      <c r="E35" s="8"/>
      <c r="F35" s="1"/>
      <c r="G35" s="1"/>
      <c r="H35" s="1"/>
      <c r="I35" s="1"/>
      <c r="J35" s="1"/>
      <c r="K35" s="1"/>
      <c r="L35" s="1"/>
      <c r="M35" s="1"/>
      <c r="N35" s="1"/>
      <c r="O35" s="1"/>
      <c r="R35" s="1"/>
      <c r="S35" s="1"/>
      <c r="T35" s="1"/>
      <c r="U35" s="1"/>
      <c r="V35" s="1"/>
      <c r="W35" s="1"/>
      <c r="X35" s="1"/>
      <c r="Y35" s="2"/>
      <c r="Z35" s="2"/>
      <c r="AA35" s="2"/>
    </row>
    <row r="36" spans="1:27" x14ac:dyDescent="0.25">
      <c r="A36" s="2"/>
      <c r="B36" s="23" t="s">
        <v>45</v>
      </c>
      <c r="C36" s="23" t="s">
        <v>46</v>
      </c>
      <c r="D36" s="1"/>
      <c r="E36" s="8"/>
      <c r="F36" s="2"/>
      <c r="G36" s="2"/>
      <c r="H36" s="2"/>
      <c r="I36" s="2"/>
      <c r="J36" s="2"/>
      <c r="K36" s="2"/>
      <c r="L36" s="2"/>
      <c r="M36" s="2"/>
      <c r="N36" s="2"/>
      <c r="O36" s="2"/>
      <c r="R36" s="2"/>
      <c r="S36" s="2"/>
      <c r="T36" s="2"/>
      <c r="U36" s="2"/>
      <c r="V36" s="2"/>
      <c r="W36" s="2"/>
      <c r="X36" s="1"/>
      <c r="Y36" s="2"/>
      <c r="Z36" s="2"/>
      <c r="AA36" s="2"/>
    </row>
    <row r="37" spans="1:27" x14ac:dyDescent="0.25">
      <c r="A37" s="1"/>
      <c r="B37" s="24">
        <f>O7/(O8^2-1)</f>
        <v>51.009367090459946</v>
      </c>
      <c r="C37" s="24">
        <f>SQRT(B37*O7)</f>
        <v>106.59177666087344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R37" s="2"/>
      <c r="S37" s="2"/>
      <c r="T37" s="2"/>
      <c r="U37" s="2"/>
      <c r="V37" s="2"/>
      <c r="W37" s="2"/>
      <c r="X37" s="1"/>
      <c r="Y37" s="2"/>
      <c r="Z37" s="2"/>
      <c r="AA37" s="2"/>
    </row>
    <row r="38" spans="1:27" x14ac:dyDescent="0.25">
      <c r="A38" s="2"/>
      <c r="B38" s="2"/>
      <c r="C38" s="2"/>
      <c r="D38" s="1"/>
      <c r="E38" s="1"/>
      <c r="F38" s="2"/>
      <c r="G38" s="2"/>
      <c r="H38" s="2"/>
      <c r="I38" s="2"/>
      <c r="J38" s="2"/>
      <c r="K38" s="2"/>
      <c r="L38" s="2"/>
      <c r="M38" s="2"/>
      <c r="N38" s="2"/>
      <c r="O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5">
      <c r="A39" s="2"/>
      <c r="B39" s="2"/>
      <c r="C39" s="2"/>
      <c r="D39" s="1"/>
      <c r="E39" s="1"/>
      <c r="F39" s="2"/>
      <c r="G39" s="2"/>
      <c r="H39" s="2"/>
      <c r="I39" s="2"/>
      <c r="J39" s="2"/>
      <c r="K39" s="2"/>
      <c r="L39" s="2"/>
      <c r="M39" s="2"/>
      <c r="N39" s="2"/>
      <c r="O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5">
      <c r="A40" s="2"/>
      <c r="B40" s="2"/>
      <c r="C40" s="2"/>
      <c r="D40" s="1"/>
      <c r="E40" s="1"/>
      <c r="F40" s="2"/>
      <c r="G40" s="2"/>
      <c r="H40" s="2"/>
      <c r="I40" s="2"/>
      <c r="J40" s="2"/>
      <c r="K40" s="2"/>
      <c r="L40" s="2"/>
      <c r="M40" s="2"/>
      <c r="N40" s="2"/>
      <c r="O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25">
      <c r="A41" s="2"/>
      <c r="B41" s="2"/>
      <c r="C41" s="2"/>
      <c r="D41" s="1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25">
      <c r="A42" s="2"/>
      <c r="B42" s="2"/>
      <c r="C42" s="2"/>
      <c r="D42" s="1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25">
      <c r="A43" s="2"/>
      <c r="B43" s="2"/>
      <c r="C43" s="2"/>
      <c r="D43" s="1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5">
      <c r="A44" s="2"/>
      <c r="B44" s="2"/>
      <c r="C44" s="2"/>
      <c r="D44" s="1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5">
      <c r="A45" s="2"/>
      <c r="B45" s="2"/>
      <c r="C45" s="2"/>
      <c r="D45" s="1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25">
      <c r="A46" s="2"/>
      <c r="B46" s="2"/>
      <c r="C46" s="2"/>
      <c r="D46" s="1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5">
      <c r="A47" s="2"/>
      <c r="B47" s="2"/>
      <c r="C47" s="2"/>
      <c r="D47" s="1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25">
      <c r="A48" s="2"/>
      <c r="B48" s="2"/>
      <c r="C48" s="2"/>
      <c r="D48" s="1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25">
      <c r="A49" s="2"/>
      <c r="B49" s="2"/>
      <c r="C49" s="2"/>
      <c r="D49" s="1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5">
      <c r="A50" s="2"/>
      <c r="B50" s="2"/>
      <c r="C50" s="2"/>
      <c r="D50" s="1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25">
      <c r="A51" s="2"/>
      <c r="B51" s="2"/>
      <c r="C51" s="2"/>
      <c r="D51" s="1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x14ac:dyDescent="0.25">
      <c r="A52" s="2"/>
      <c r="B52" s="2"/>
      <c r="C52" s="2"/>
      <c r="D52" s="1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x14ac:dyDescent="0.25">
      <c r="A53" s="2"/>
      <c r="B53" s="2"/>
      <c r="C53" s="2"/>
      <c r="D53" s="1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x14ac:dyDescent="0.25">
      <c r="A54" s="2"/>
      <c r="B54" s="2"/>
      <c r="C54" s="2"/>
      <c r="D54" s="1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25">
      <c r="A55" s="2" t="s">
        <v>26</v>
      </c>
      <c r="B55" s="2" t="s">
        <v>27</v>
      </c>
      <c r="C55" s="2" t="s">
        <v>28</v>
      </c>
      <c r="D55" s="1" t="s">
        <v>29</v>
      </c>
      <c r="E55" s="1" t="s">
        <v>30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25">
      <c r="A56" s="4">
        <f>I7</f>
        <v>-54.963523473055098</v>
      </c>
      <c r="B56" s="4">
        <f>A56*PI()/180</f>
        <v>-0.95929445310200034</v>
      </c>
      <c r="C56" s="4">
        <f>$O$7/(1+$O$8*COS(B56))</f>
        <v>95.598217714532211</v>
      </c>
      <c r="D56" s="1">
        <f>C56*COS(B56)</f>
        <v>54.882728514501522</v>
      </c>
      <c r="E56" s="1">
        <f>C56* SIN(B56)</f>
        <v>-78.274551043098441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25">
      <c r="A57" s="4">
        <f>I8</f>
        <v>48.556899447597637</v>
      </c>
      <c r="B57" s="4">
        <f>A57*PI()/180</f>
        <v>0.84747776992039447</v>
      </c>
      <c r="C57" s="4">
        <f>$O$7/(1+$O$8*COS(B57))</f>
        <v>87.924597380311724</v>
      </c>
      <c r="D57" s="1">
        <f>C57*COS(B57)</f>
        <v>58.195176122622939</v>
      </c>
      <c r="E57" s="1">
        <f>C57* SIN(B57)</f>
        <v>65.909455319755267</v>
      </c>
      <c r="F57" s="2" t="s">
        <v>32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25">
      <c r="A58" s="4">
        <f>I9</f>
        <v>77.391611723317283</v>
      </c>
      <c r="B58" s="4">
        <f>A58*PI()/180</f>
        <v>1.3507384379969294</v>
      </c>
      <c r="C58" s="4">
        <f>$O$7/(1+$O$8*COS(B58))</f>
        <v>147.93271882449861</v>
      </c>
      <c r="D58" s="1">
        <f>C58*COS(B58)</f>
        <v>32.29165865783186</v>
      </c>
      <c r="E58" s="1">
        <f>C58* SIN(B58)</f>
        <v>144.36529388995902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25">
      <c r="A59" s="2"/>
      <c r="B59" s="2"/>
      <c r="C59" s="2"/>
      <c r="D59" s="1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25">
      <c r="A60" s="2"/>
      <c r="B60" s="2"/>
      <c r="C60" s="2"/>
      <c r="D60" s="1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25">
      <c r="A61" s="2"/>
      <c r="B61" s="2"/>
      <c r="C61" s="2"/>
      <c r="D61" s="1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25">
      <c r="A62" s="2"/>
      <c r="B62" s="2"/>
      <c r="C62" s="2"/>
      <c r="D62" s="1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x14ac:dyDescent="0.25"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x14ac:dyDescent="0.25"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x14ac:dyDescent="0.25"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6:27" x14ac:dyDescent="0.25"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6:27" x14ac:dyDescent="0.25"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6:27" x14ac:dyDescent="0.25"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6:27" x14ac:dyDescent="0.25"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6:27" x14ac:dyDescent="0.25"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6:27" x14ac:dyDescent="0.25"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6:27" x14ac:dyDescent="0.25"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6:27" x14ac:dyDescent="0.25">
      <c r="F136" s="2"/>
      <c r="G136" s="2"/>
      <c r="H136" s="2"/>
      <c r="X136" s="2"/>
      <c r="Y136" s="2"/>
      <c r="Z136" s="2"/>
      <c r="AA136" s="2"/>
    </row>
    <row r="137" spans="6:27" x14ac:dyDescent="0.25">
      <c r="F137" s="2"/>
      <c r="G137" s="2"/>
      <c r="H137" s="2"/>
      <c r="X137" s="2"/>
      <c r="Y137" s="2"/>
      <c r="Z137" s="2"/>
      <c r="AA137" s="2"/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holdi</dc:creator>
  <cp:lastModifiedBy>holdi</cp:lastModifiedBy>
  <dcterms:created xsi:type="dcterms:W3CDTF">2026-07-21T12:39:16Z</dcterms:created>
  <dcterms:modified xsi:type="dcterms:W3CDTF">2026-07-26T17:43:04Z</dcterms:modified>
</cp:coreProperties>
</file>